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fer\Documents\2025\Youtube\Video Comprar piso España\Recursos\"/>
    </mc:Choice>
  </mc:AlternateContent>
  <xr:revisionPtr revIDLastSave="0" documentId="13_ncr:1_{5DC5D7A4-9219-4192-99E3-3215608241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strucciones" sheetId="1" r:id="rId1"/>
    <sheet name="Datos personales y ahorro" sheetId="2" r:id="rId2"/>
    <sheet name="Resultados" sheetId="5" r:id="rId3"/>
    <sheet name="Cálculo de compra" sheetId="3" r:id="rId4"/>
    <sheet name="Comparativa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3" l="1"/>
  <c r="B4" i="5"/>
  <c r="C11" i="4"/>
  <c r="B11" i="4"/>
  <c r="C10" i="4"/>
  <c r="C12" i="4" s="1"/>
  <c r="C13" i="4" s="1"/>
  <c r="B10" i="4"/>
  <c r="B12" i="4" s="1"/>
  <c r="B13" i="4" s="1"/>
  <c r="B11" i="3"/>
  <c r="B10" i="3"/>
  <c r="B10" i="2"/>
  <c r="B9" i="2"/>
  <c r="B12" i="3" l="1"/>
  <c r="B3" i="5" s="1"/>
  <c r="B12" i="5" l="1"/>
  <c r="B11" i="5"/>
  <c r="B10" i="5"/>
</calcChain>
</file>

<file path=xl/sharedStrings.xml><?xml version="1.0" encoding="utf-8"?>
<sst xmlns="http://schemas.openxmlformats.org/spreadsheetml/2006/main" count="66" uniqueCount="64">
  <si>
    <t>Plantilla: Presupuesto para comprar vivienda en España</t>
  </si>
  <si>
    <t>Actualizada: 2025-10-19</t>
  </si>
  <si>
    <t>¡Bienvenido! 👋</t>
  </si>
  <si>
    <t>Esta plantilla te ayudará a saber cuánto dinero necesitas para comprar una vivienda en España y si estás en condiciones de hacerlo ahora o más adelante.</t>
  </si>
  <si>
    <t>Cómo usarla (paso a paso):</t>
  </si>
  <si>
    <t>1️⃣ Ve a la pestaña «Datos personales y ahorro» y completa tus ingresos, gastos y ahorro disponible (celdas amarillas).</t>
  </si>
  <si>
    <t>2️⃣ En «Cálculo de compra», escribe el precio del piso y ajusta entrada, gastos, años e interés.</t>
  </si>
  <si>
    <t>3️⃣ Revisa los resultados automáticos: entrada necesaria, gastos totales, préstamo (calculado como MIN[Precio-Entrada; Precio*Financiación]) y cuota estimada.</t>
  </si>
  <si>
    <t>4️⃣ Compara dos escenarios en la pestaña «Comparativa» (por ejemplo, 80K vs 130K).</t>
  </si>
  <si>
    <t>5️⃣ Mira el semáforo de la pestaña «Resultados»: te dirá si estás listo, casi listo o si debes ajustar.</t>
  </si>
  <si>
    <t>💡 Recuerda: Es una simulación orientativa. El banco calculará sobre la tasación y tu solvencia.</t>
  </si>
  <si>
    <t>Consejos rápidos</t>
  </si>
  <si>
    <t>• Mantén tu endeudamiento financiero (deudas/ingresos) ≤ 35%.
• Deja un fondo extra para mudanza, muebles y reparaciones.
• Negocia el precio y simula distintos intereses/plazos.</t>
  </si>
  <si>
    <t>Página de recursos gratuitos</t>
  </si>
  <si>
    <t>Datos del hogar</t>
  </si>
  <si>
    <t>Ingresos mensuales netos del hogar (€)</t>
  </si>
  <si>
    <t>Ahorro disponible (€)</t>
  </si>
  <si>
    <t>Años en España</t>
  </si>
  <si>
    <t>Tipo de contrato laboral (texto)</t>
  </si>
  <si>
    <t>Gastos fijos mensuales (€) (alquiler, comida, etc.)</t>
  </si>
  <si>
    <t>Deudas mensuales (€) (préstamos, tarjetas…)</t>
  </si>
  <si>
    <t>Ratio de gastos fijos / ingresos</t>
  </si>
  <si>
    <t>Endeudamiento financiero (deudas/ingresos)</t>
  </si>
  <si>
    <t>Regla recomendada: endeudamiento financiero ≤ 35%</t>
  </si>
  <si>
    <t>Simulador básico de compra de vivienda</t>
  </si>
  <si>
    <t>Precio del piso (€)</t>
  </si>
  <si>
    <t>Escribe el precio total del inmueble</t>
  </si>
  <si>
    <t>Porcentaje de entrada (%)</t>
  </si>
  <si>
    <t>Normalmente 20%</t>
  </si>
  <si>
    <t>Gastos de compra (%)</t>
  </si>
  <si>
    <t>Notaría, registro, impuestos… 10–12%</t>
  </si>
  <si>
    <t>Años de hipoteca</t>
  </si>
  <si>
    <t>Entre 20 y 30</t>
  </si>
  <si>
    <t>Tipo de interés anual (%)</t>
  </si>
  <si>
    <t>Fijo/variable (simulación)</t>
  </si>
  <si>
    <t>Porcentaje de financiación (%)</t>
  </si>
  <si>
    <t>El banco suele financiar hasta 80%</t>
  </si>
  <si>
    <t>Resultados</t>
  </si>
  <si>
    <t>Entrada necesaria (€)</t>
  </si>
  <si>
    <t>Gastos totales (€)</t>
  </si>
  <si>
    <t>Monto del préstamo (€)</t>
  </si>
  <si>
    <t>Cuota mensual aproximada (€)</t>
  </si>
  <si>
    <t>Nota: simulación orientativa. El banco calculará según tasación y tu solvencia.</t>
  </si>
  <si>
    <t>Comparativa de escenarios</t>
  </si>
  <si>
    <t>Concepto</t>
  </si>
  <si>
    <t>Piso 1</t>
  </si>
  <si>
    <t>Piso 2</t>
  </si>
  <si>
    <t>Precio (€)</t>
  </si>
  <si>
    <t>Entrada (%)</t>
  </si>
  <si>
    <t>Gastos (%)</t>
  </si>
  <si>
    <t>Años</t>
  </si>
  <si>
    <t>Interés anual (%)</t>
  </si>
  <si>
    <t>Financiación (%)</t>
  </si>
  <si>
    <t>Préstamo (€) = MIN(Precio-Entrada; Precio*Financiación)</t>
  </si>
  <si>
    <t>Cuota mensual (€)</t>
  </si>
  <si>
    <t>Consejo: Elige el escenario que mejor se adapte a tus ingresos y estabilidad.</t>
  </si>
  <si>
    <t>Resumen y recomendaciones (semáforo)</t>
  </si>
  <si>
    <t>Total ahorro necesario (entrada + gastos) según 'Cálculo de compra'</t>
  </si>
  <si>
    <t>Ahorro disponible (desde 'Datos personales y ahorro')</t>
  </si>
  <si>
    <t>Estado:</t>
  </si>
  <si>
    <t>🟢 Estás listo si tu ahorro ≥ total necesario
🟡 Casi listo si tu ahorro ≥ 70% del total necesario
🔴 No listo si tu ahorro &lt; 50% del total necesario</t>
  </si>
  <si>
    <t>Resultado automático</t>
  </si>
  <si>
    <t>Recomendaciones rápidas</t>
  </si>
  <si>
    <t>• Mantén un fondo de imprevistos adicional.
• Negocia el precio: apóyate en herramientas como BBVA Valora.
• Ajusta el plazo/entrada para lograr una cuota cómoda.
• Evita que tu endeudamiento financiero supere el 35% de ingresos netos.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</si>
</sst>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"/>
  </numFmts>
  <fonts count="9" x14ac:knownFonts="1">
    <font>
      <sz val="11"/>
      <color theme="1"/>
      <name val="Calibri"/>
      <family val="2"/>
      <scheme val="minor"/>
    </font>
    <font>
      <b/>
      <sz val="18"/>
      <color rgb="FF0D203F"/>
      <name val="Calibri"/>
      <family val="2"/>
      <scheme val="minor"/>
    </font>
    <font>
      <sz val="9"/>
      <color rgb="FF6E6E6E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D203F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4"/>
      <color rgb="FF0D203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rgb="FF4F4F4F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7E27D"/>
        <bgColor indexed="64"/>
      </patternFill>
    </fill>
    <fill>
      <patternFill patternType="solid">
        <fgColor rgb="FFFFF3CD"/>
        <bgColor indexed="64"/>
      </patternFill>
    </fill>
    <fill>
      <patternFill patternType="solid">
        <fgColor rgb="FF9DB4E5"/>
        <bgColor indexed="64"/>
      </patternFill>
    </fill>
    <fill>
      <patternFill patternType="solid">
        <fgColor rgb="FFE3FCEF"/>
        <bgColor indexed="64"/>
      </patternFill>
    </fill>
    <fill>
      <patternFill patternType="solid">
        <fgColor rgb="FFF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top"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2" borderId="1" xfId="0" applyFont="1" applyFill="1" applyBorder="1"/>
    <xf numFmtId="164" fontId="0" fillId="3" borderId="1" xfId="0" applyNumberFormat="1" applyFill="1" applyBorder="1"/>
    <xf numFmtId="3" fontId="0" fillId="3" borderId="1" xfId="0" applyNumberFormat="1" applyFill="1" applyBorder="1"/>
    <xf numFmtId="0" fontId="3" fillId="0" borderId="0" xfId="0" applyFont="1"/>
    <xf numFmtId="0" fontId="7" fillId="4" borderId="1" xfId="0" applyFont="1" applyFill="1" applyBorder="1"/>
    <xf numFmtId="9" fontId="0" fillId="0" borderId="1" xfId="0" applyNumberFormat="1" applyBorder="1"/>
    <xf numFmtId="0" fontId="8" fillId="0" borderId="0" xfId="0" applyFont="1"/>
    <xf numFmtId="9" fontId="0" fillId="3" borderId="1" xfId="0" applyNumberFormat="1" applyFill="1" applyBorder="1"/>
    <xf numFmtId="164" fontId="7" fillId="5" borderId="1" xfId="0" applyNumberFormat="1" applyFont="1" applyFill="1" applyBorder="1"/>
    <xf numFmtId="164" fontId="0" fillId="0" borderId="1" xfId="0" applyNumberFormat="1" applyBorder="1"/>
    <xf numFmtId="0" fontId="7" fillId="5" borderId="1" xfId="0" applyFont="1" applyFill="1" applyBorder="1"/>
    <xf numFmtId="0" fontId="0" fillId="6" borderId="1" xfId="0" applyFill="1" applyBorder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457200</xdr:colOff>
      <xdr:row>4</xdr:row>
      <xdr:rowOff>45720</xdr:rowOff>
    </xdr:from>
    <xdr:to>
      <xdr:col>8</xdr:col>
      <xdr:colOff>396240</xdr:colOff>
      <xdr:row>22</xdr:row>
      <xdr:rowOff>15240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D6D0C6D-3C22-73C7-5537-25261CEE3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0520" y="891540"/>
          <a:ext cx="3596640" cy="3596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colombianosenespana.es/recursos-gratui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D966"/>
  </sheetPr>
  <dimension ref="A1:A26"/>
  <sheetViews>
    <sheetView tabSelected="1" topLeftCell="A8" workbookViewId="0">
      <selection activeCell="A26" sqref="A26"/>
    </sheetView>
  </sheetViews>
  <sheetFormatPr baseColWidth="10" defaultColWidth="8.88671875" defaultRowHeight="14.4" x14ac:dyDescent="0.3"/>
  <cols>
    <col min="1" max="1" width="100.6640625" customWidth="1"/>
  </cols>
  <sheetData>
    <row r="1" spans="1:1" ht="23.4" x14ac:dyDescent="0.45">
      <c r="A1" s="1" t="s">
        <v>0</v>
      </c>
    </row>
    <row r="3" spans="1:1" x14ac:dyDescent="0.3">
      <c r="A3" s="2" t="s">
        <v>1</v>
      </c>
    </row>
    <row r="5" spans="1:1" x14ac:dyDescent="0.3">
      <c r="A5" s="3" t="s">
        <v>2</v>
      </c>
    </row>
    <row r="7" spans="1:1" ht="27.6" x14ac:dyDescent="0.3">
      <c r="A7" s="3" t="s">
        <v>3</v>
      </c>
    </row>
    <row r="9" spans="1:1" x14ac:dyDescent="0.3">
      <c r="A9" s="3" t="s">
        <v>4</v>
      </c>
    </row>
    <row r="11" spans="1:1" x14ac:dyDescent="0.3">
      <c r="A11" s="3" t="s">
        <v>5</v>
      </c>
    </row>
    <row r="13" spans="1:1" x14ac:dyDescent="0.3">
      <c r="A13" s="3" t="s">
        <v>6</v>
      </c>
    </row>
    <row r="15" spans="1:1" ht="27.6" x14ac:dyDescent="0.3">
      <c r="A15" s="3" t="s">
        <v>7</v>
      </c>
    </row>
    <row r="17" spans="1:1" x14ac:dyDescent="0.3">
      <c r="A17" s="3" t="s">
        <v>8</v>
      </c>
    </row>
    <row r="19" spans="1:1" x14ac:dyDescent="0.3">
      <c r="A19" s="3" t="s">
        <v>9</v>
      </c>
    </row>
    <row r="21" spans="1:1" x14ac:dyDescent="0.3">
      <c r="A21" s="3" t="s">
        <v>10</v>
      </c>
    </row>
    <row r="23" spans="1:1" ht="15.6" x14ac:dyDescent="0.3">
      <c r="A23" s="4" t="s">
        <v>11</v>
      </c>
    </row>
    <row r="24" spans="1:1" ht="41.4" x14ac:dyDescent="0.3">
      <c r="A24" s="3" t="s">
        <v>12</v>
      </c>
    </row>
    <row r="26" spans="1:1" x14ac:dyDescent="0.3">
      <c r="A26" s="5" t="s">
        <v>13</v>
      </c>
    </row>
  </sheetData>
  <hyperlinks>
    <hyperlink ref="A26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DC3E6"/>
  </sheetPr>
  <dimension ref="A1:B12"/>
  <sheetViews>
    <sheetView workbookViewId="0">
      <selection activeCell="B8" sqref="B8"/>
    </sheetView>
  </sheetViews>
  <sheetFormatPr baseColWidth="10" defaultColWidth="8.88671875" defaultRowHeight="14.4" x14ac:dyDescent="0.3"/>
  <cols>
    <col min="1" max="1" width="42.6640625" customWidth="1"/>
    <col min="2" max="2" width="26.6640625" customWidth="1"/>
  </cols>
  <sheetData>
    <row r="1" spans="1:2" ht="18" x14ac:dyDescent="0.35">
      <c r="A1" s="6" t="s">
        <v>14</v>
      </c>
    </row>
    <row r="3" spans="1:2" x14ac:dyDescent="0.3">
      <c r="A3" s="7" t="s">
        <v>15</v>
      </c>
      <c r="B3" s="8">
        <v>1800</v>
      </c>
    </row>
    <row r="4" spans="1:2" x14ac:dyDescent="0.3">
      <c r="A4" s="7" t="s">
        <v>16</v>
      </c>
      <c r="B4" s="8">
        <v>15000</v>
      </c>
    </row>
    <row r="5" spans="1:2" x14ac:dyDescent="0.3">
      <c r="A5" s="7" t="s">
        <v>17</v>
      </c>
      <c r="B5" s="9">
        <v>3</v>
      </c>
    </row>
    <row r="6" spans="1:2" x14ac:dyDescent="0.3">
      <c r="A6" s="7" t="s">
        <v>18</v>
      </c>
      <c r="B6" s="10"/>
    </row>
    <row r="7" spans="1:2" x14ac:dyDescent="0.3">
      <c r="A7" s="7" t="s">
        <v>19</v>
      </c>
      <c r="B7" s="8">
        <v>1000</v>
      </c>
    </row>
    <row r="8" spans="1:2" x14ac:dyDescent="0.3">
      <c r="A8" s="7" t="s">
        <v>20</v>
      </c>
      <c r="B8" s="8">
        <v>100</v>
      </c>
    </row>
    <row r="9" spans="1:2" x14ac:dyDescent="0.3">
      <c r="A9" s="11" t="s">
        <v>21</v>
      </c>
      <c r="B9" s="12">
        <f>IFERROR(B7/B3,0)</f>
        <v>0.55555555555555558</v>
      </c>
    </row>
    <row r="10" spans="1:2" x14ac:dyDescent="0.3">
      <c r="A10" s="11" t="s">
        <v>22</v>
      </c>
      <c r="B10" s="12">
        <f>IFERROR(B8/B3,0)</f>
        <v>5.5555555555555552E-2</v>
      </c>
    </row>
    <row r="12" spans="1:2" x14ac:dyDescent="0.3">
      <c r="A12" s="13" t="s">
        <v>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DB4E5"/>
  </sheetPr>
  <dimension ref="A1:B16"/>
  <sheetViews>
    <sheetView workbookViewId="0">
      <selection activeCell="H14" sqref="H14"/>
    </sheetView>
  </sheetViews>
  <sheetFormatPr baseColWidth="10" defaultColWidth="8.88671875" defaultRowHeight="14.4" x14ac:dyDescent="0.3"/>
  <cols>
    <col min="1" max="1" width="52.6640625" customWidth="1"/>
    <col min="2" max="2" width="26.6640625" customWidth="1"/>
  </cols>
  <sheetData>
    <row r="1" spans="1:2" ht="18" x14ac:dyDescent="0.35">
      <c r="A1" s="6" t="s">
        <v>56</v>
      </c>
    </row>
    <row r="3" spans="1:2" x14ac:dyDescent="0.3">
      <c r="A3" s="10" t="s">
        <v>57</v>
      </c>
      <c r="B3" s="16">
        <f>'Cálculo de compra'!B11+'Cálculo de compra'!B12</f>
        <v>110400</v>
      </c>
    </row>
    <row r="4" spans="1:2" x14ac:dyDescent="0.3">
      <c r="A4" s="10" t="s">
        <v>58</v>
      </c>
      <c r="B4" s="16">
        <f>'Datos personales y ahorro'!B4</f>
        <v>15000</v>
      </c>
    </row>
    <row r="6" spans="1:2" ht="15.6" x14ac:dyDescent="0.3">
      <c r="A6" s="4" t="s">
        <v>59</v>
      </c>
    </row>
    <row r="7" spans="1:2" x14ac:dyDescent="0.3">
      <c r="A7" s="10" t="s">
        <v>60</v>
      </c>
    </row>
    <row r="10" spans="1:2" x14ac:dyDescent="0.3">
      <c r="A10" s="7" t="s">
        <v>61</v>
      </c>
      <c r="B10" s="17" t="str">
        <f>IF(B4&gt;=B3,"🟢 LISTO","" )</f>
        <v/>
      </c>
    </row>
    <row r="11" spans="1:2" x14ac:dyDescent="0.3">
      <c r="B11" s="18" t="str">
        <f>IF(AND(B4&lt;B3,B4&gt;=0.7*B3),"🟡 CASI LISTO","" )</f>
        <v/>
      </c>
    </row>
    <row r="12" spans="1:2" x14ac:dyDescent="0.3">
      <c r="B12" s="18" t="str">
        <f>IF(B4&lt;0.5*B3,"🔴 NO LISTO","" )</f>
        <v>🔴 NO LISTO</v>
      </c>
    </row>
    <row r="15" spans="1:2" ht="15.6" x14ac:dyDescent="0.3">
      <c r="A15" s="4" t="s">
        <v>62</v>
      </c>
    </row>
    <row r="16" spans="1:2" ht="69" x14ac:dyDescent="0.3">
      <c r="A16" s="19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4CCCC"/>
  </sheetPr>
  <dimension ref="A1:C15"/>
  <sheetViews>
    <sheetView workbookViewId="0">
      <selection activeCell="B14" sqref="B14"/>
    </sheetView>
  </sheetViews>
  <sheetFormatPr baseColWidth="10" defaultColWidth="8.88671875" defaultRowHeight="14.4" x14ac:dyDescent="0.3"/>
  <cols>
    <col min="1" max="1" width="38.6640625" customWidth="1"/>
    <col min="2" max="2" width="20.6640625" customWidth="1"/>
    <col min="3" max="3" width="36.6640625" customWidth="1"/>
  </cols>
  <sheetData>
    <row r="1" spans="1:3" ht="18" x14ac:dyDescent="0.35">
      <c r="A1" s="6" t="s">
        <v>24</v>
      </c>
    </row>
    <row r="3" spans="1:3" x14ac:dyDescent="0.3">
      <c r="A3" s="7" t="s">
        <v>25</v>
      </c>
      <c r="B3" s="8">
        <v>120000</v>
      </c>
      <c r="C3" s="2" t="s">
        <v>26</v>
      </c>
    </row>
    <row r="4" spans="1:3" x14ac:dyDescent="0.3">
      <c r="A4" s="7" t="s">
        <v>27</v>
      </c>
      <c r="B4" s="14">
        <v>0.2</v>
      </c>
      <c r="C4" s="2" t="s">
        <v>28</v>
      </c>
    </row>
    <row r="5" spans="1:3" x14ac:dyDescent="0.3">
      <c r="A5" s="7" t="s">
        <v>29</v>
      </c>
      <c r="B5" s="14">
        <v>0.12</v>
      </c>
      <c r="C5" s="2" t="s">
        <v>30</v>
      </c>
    </row>
    <row r="6" spans="1:3" x14ac:dyDescent="0.3">
      <c r="A6" s="7" t="s">
        <v>31</v>
      </c>
      <c r="B6" s="9">
        <v>25</v>
      </c>
      <c r="C6" s="2" t="s">
        <v>32</v>
      </c>
    </row>
    <row r="7" spans="1:3" x14ac:dyDescent="0.3">
      <c r="A7" s="7" t="s">
        <v>33</v>
      </c>
      <c r="B7" s="14">
        <v>0.03</v>
      </c>
      <c r="C7" s="2" t="s">
        <v>34</v>
      </c>
    </row>
    <row r="8" spans="1:3" x14ac:dyDescent="0.3">
      <c r="A8" s="7" t="s">
        <v>35</v>
      </c>
      <c r="B8" s="14">
        <v>0.8</v>
      </c>
      <c r="C8" s="2" t="s">
        <v>36</v>
      </c>
    </row>
    <row r="9" spans="1:3" ht="15.6" x14ac:dyDescent="0.3">
      <c r="A9" s="4" t="s">
        <v>37</v>
      </c>
    </row>
    <row r="10" spans="1:3" x14ac:dyDescent="0.3">
      <c r="A10" s="11" t="s">
        <v>38</v>
      </c>
      <c r="B10" s="15">
        <f>B3*B4</f>
        <v>24000</v>
      </c>
    </row>
    <row r="11" spans="1:3" x14ac:dyDescent="0.3">
      <c r="A11" s="11" t="s">
        <v>39</v>
      </c>
      <c r="B11" s="15">
        <f>B3*B5</f>
        <v>14400</v>
      </c>
    </row>
    <row r="12" spans="1:3" x14ac:dyDescent="0.3">
      <c r="A12" s="11" t="s">
        <v>40</v>
      </c>
      <c r="B12" s="15">
        <f>MIN(B3-B11, B3*B8)</f>
        <v>96000</v>
      </c>
    </row>
    <row r="13" spans="1:3" x14ac:dyDescent="0.3">
      <c r="A13" s="11" t="s">
        <v>41</v>
      </c>
      <c r="B13" s="15">
        <f>-PMT(B7/12, B6*12,B12)</f>
        <v>455.24286130336617</v>
      </c>
    </row>
    <row r="15" spans="1:3" x14ac:dyDescent="0.3">
      <c r="A15" s="13" t="s">
        <v>42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7E27D"/>
  </sheetPr>
  <dimension ref="A1:C15"/>
  <sheetViews>
    <sheetView workbookViewId="0">
      <selection activeCell="B13" sqref="B13"/>
    </sheetView>
  </sheetViews>
  <sheetFormatPr baseColWidth="10" defaultColWidth="8.88671875" defaultRowHeight="14.4" x14ac:dyDescent="0.3"/>
  <cols>
    <col min="1" max="1" width="34.6640625" customWidth="1"/>
    <col min="2" max="3" width="18.6640625" customWidth="1"/>
  </cols>
  <sheetData>
    <row r="1" spans="1:3" ht="18" x14ac:dyDescent="0.35">
      <c r="A1" s="6" t="s">
        <v>43</v>
      </c>
    </row>
    <row r="3" spans="1:3" x14ac:dyDescent="0.3">
      <c r="A3" s="7" t="s">
        <v>44</v>
      </c>
      <c r="B3" s="7" t="s">
        <v>45</v>
      </c>
      <c r="C3" s="7" t="s">
        <v>46</v>
      </c>
    </row>
    <row r="4" spans="1:3" x14ac:dyDescent="0.3">
      <c r="A4" t="s">
        <v>47</v>
      </c>
      <c r="B4" s="8">
        <v>80000</v>
      </c>
      <c r="C4" s="8">
        <v>130000</v>
      </c>
    </row>
    <row r="5" spans="1:3" x14ac:dyDescent="0.3">
      <c r="A5" t="s">
        <v>48</v>
      </c>
      <c r="B5" s="14">
        <v>0.2</v>
      </c>
      <c r="C5" s="14">
        <v>0.2</v>
      </c>
    </row>
    <row r="6" spans="1:3" x14ac:dyDescent="0.3">
      <c r="A6" t="s">
        <v>49</v>
      </c>
      <c r="B6" s="14">
        <v>0.12</v>
      </c>
      <c r="C6" s="14">
        <v>0.12</v>
      </c>
    </row>
    <row r="7" spans="1:3" x14ac:dyDescent="0.3">
      <c r="A7" t="s">
        <v>50</v>
      </c>
      <c r="B7" s="9">
        <v>25</v>
      </c>
      <c r="C7" s="9">
        <v>25</v>
      </c>
    </row>
    <row r="8" spans="1:3" x14ac:dyDescent="0.3">
      <c r="A8" t="s">
        <v>51</v>
      </c>
      <c r="B8" s="14">
        <v>0.03</v>
      </c>
      <c r="C8" s="14">
        <v>0.03</v>
      </c>
    </row>
    <row r="9" spans="1:3" x14ac:dyDescent="0.3">
      <c r="A9" t="s">
        <v>52</v>
      </c>
      <c r="B9" s="14">
        <v>0.8</v>
      </c>
      <c r="C9" s="14">
        <v>0.8</v>
      </c>
    </row>
    <row r="10" spans="1:3" x14ac:dyDescent="0.3">
      <c r="A10" s="11" t="s">
        <v>38</v>
      </c>
      <c r="B10" s="16">
        <f>B4*B5</f>
        <v>16000</v>
      </c>
      <c r="C10" s="16">
        <f>C4*C5</f>
        <v>26000</v>
      </c>
    </row>
    <row r="11" spans="1:3" x14ac:dyDescent="0.3">
      <c r="A11" s="11" t="s">
        <v>39</v>
      </c>
      <c r="B11" s="16">
        <f>B4*B6</f>
        <v>9600</v>
      </c>
      <c r="C11" s="16">
        <f>C4*C6</f>
        <v>15600</v>
      </c>
    </row>
    <row r="12" spans="1:3" x14ac:dyDescent="0.3">
      <c r="A12" s="11" t="s">
        <v>53</v>
      </c>
      <c r="B12" s="16">
        <f>MIN(B4-B10,B4*B9)</f>
        <v>64000</v>
      </c>
      <c r="C12" s="16">
        <f>MIN(C4-C10,C4*C9)</f>
        <v>104000</v>
      </c>
    </row>
    <row r="13" spans="1:3" x14ac:dyDescent="0.3">
      <c r="A13" s="11" t="s">
        <v>54</v>
      </c>
      <c r="B13" s="16">
        <f>-PMT(B8/12,B7*12,B12)</f>
        <v>303.49524086891074</v>
      </c>
      <c r="C13" s="16">
        <f>-PMT(C8/12,C7*12,C12)</f>
        <v>493.17976641197998</v>
      </c>
    </row>
    <row r="15" spans="1:3" x14ac:dyDescent="0.3">
      <c r="A15" s="1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Instrucciones</vt:lpstr>
      <vt:lpstr>Datos personales y ahorro</vt:lpstr>
      <vt:lpstr>Resultados</vt:lpstr>
      <vt:lpstr>Cálculo de compra</vt:lpstr>
      <vt:lpstr>Comparativa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Yefer</dc:creator>
  <cp:lastModifiedBy>Yeferson Arley Gaviria Gaviria</cp:lastModifiedBy>
  <dcterms:created xsi:type="dcterms:W3CDTF">2025-10-19T13:24:41Z</dcterms:created>
  <dcterms:modified xsi:type="dcterms:W3CDTF">2025-10-19T15:01:23Z</dcterms:modified>
</cp:coreProperties>
</file>